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Marketing\ASSESSORIA\Boletins\2023\03_04_O descanso semanal remunerado sobre as horas extras passa a integrar a base de cálculo dos reflexos de férias, 13º salário, aviso prévio e FGTS\"/>
    </mc:Choice>
  </mc:AlternateContent>
  <xr:revisionPtr revIDLastSave="0" documentId="13_ncr:1_{EAD41801-5D9A-4019-94E1-4C9381A7C465}" xr6:coauthVersionLast="47" xr6:coauthVersionMax="47" xr10:uidLastSave="{00000000-0000-0000-0000-000000000000}"/>
  <bookViews>
    <workbookView xWindow="-108" yWindow="-108" windowWidth="23256" windowHeight="12456" xr2:uid="{21D25B49-FCC8-4880-AE1B-02934256C247}"/>
  </bookViews>
  <sheets>
    <sheet name="Estudo Sumula 36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3" i="1" l="1"/>
  <c r="I43" i="1"/>
  <c r="D40" i="1"/>
  <c r="F40" i="1" s="1"/>
  <c r="H40" i="1" s="1"/>
  <c r="D39" i="1"/>
  <c r="F39" i="1" s="1"/>
  <c r="H39" i="1" s="1"/>
  <c r="O39" i="1" s="1"/>
  <c r="D38" i="1"/>
  <c r="F38" i="1" s="1"/>
  <c r="H38" i="1" s="1"/>
  <c r="O38" i="1" s="1"/>
  <c r="D37" i="1"/>
  <c r="F37" i="1" s="1"/>
  <c r="H37" i="1" s="1"/>
  <c r="O37" i="1" s="1"/>
  <c r="D36" i="1"/>
  <c r="F36" i="1" s="1"/>
  <c r="H36" i="1" s="1"/>
  <c r="O36" i="1" s="1"/>
  <c r="D35" i="1"/>
  <c r="F35" i="1" s="1"/>
  <c r="H35" i="1" s="1"/>
  <c r="O35" i="1" s="1"/>
  <c r="D34" i="1"/>
  <c r="F34" i="1" s="1"/>
  <c r="H34" i="1" s="1"/>
  <c r="O34" i="1" s="1"/>
  <c r="D33" i="1"/>
  <c r="F33" i="1" s="1"/>
  <c r="H33" i="1" s="1"/>
  <c r="O33" i="1" s="1"/>
  <c r="D32" i="1"/>
  <c r="F32" i="1" s="1"/>
  <c r="H32" i="1" s="1"/>
  <c r="O32" i="1" s="1"/>
  <c r="D31" i="1"/>
  <c r="F31" i="1" s="1"/>
  <c r="H31" i="1" s="1"/>
  <c r="O31" i="1" s="1"/>
  <c r="D30" i="1"/>
  <c r="F30" i="1" s="1"/>
  <c r="H30" i="1" s="1"/>
  <c r="O30" i="1" s="1"/>
  <c r="D29" i="1"/>
  <c r="F29" i="1" s="1"/>
  <c r="H29" i="1" s="1"/>
  <c r="O29" i="1" s="1"/>
  <c r="D23" i="1"/>
  <c r="F23" i="1" s="1"/>
  <c r="H23" i="1" s="1"/>
  <c r="K23" i="1" s="1"/>
  <c r="D22" i="1"/>
  <c r="F22" i="1" s="1"/>
  <c r="H22" i="1" s="1"/>
  <c r="K22" i="1" s="1"/>
  <c r="D21" i="1"/>
  <c r="F21" i="1" s="1"/>
  <c r="H21" i="1" s="1"/>
  <c r="K21" i="1" s="1"/>
  <c r="D20" i="1"/>
  <c r="F20" i="1" s="1"/>
  <c r="H20" i="1" s="1"/>
  <c r="D19" i="1"/>
  <c r="F19" i="1" s="1"/>
  <c r="H19" i="1" s="1"/>
  <c r="K19" i="1" s="1"/>
  <c r="D18" i="1"/>
  <c r="F18" i="1" s="1"/>
  <c r="H18" i="1" s="1"/>
  <c r="K18" i="1" s="1"/>
  <c r="D17" i="1"/>
  <c r="F17" i="1" s="1"/>
  <c r="H17" i="1" s="1"/>
  <c r="K17" i="1" s="1"/>
  <c r="D16" i="1"/>
  <c r="F16" i="1" s="1"/>
  <c r="H16" i="1" s="1"/>
  <c r="K16" i="1" s="1"/>
  <c r="D15" i="1"/>
  <c r="F15" i="1" s="1"/>
  <c r="H15" i="1" s="1"/>
  <c r="K15" i="1" s="1"/>
  <c r="D14" i="1"/>
  <c r="F14" i="1" s="1"/>
  <c r="H14" i="1" s="1"/>
  <c r="K14" i="1" s="1"/>
  <c r="D13" i="1"/>
  <c r="F13" i="1" s="1"/>
  <c r="H13" i="1" s="1"/>
  <c r="K13" i="1" s="1"/>
  <c r="D12" i="1"/>
  <c r="F12" i="1" s="1"/>
  <c r="H12" i="1" s="1"/>
  <c r="K12" i="1" s="1"/>
  <c r="O18" i="1" l="1"/>
  <c r="P18" i="1" s="1"/>
  <c r="O22" i="1"/>
  <c r="P22" i="1" s="1"/>
  <c r="O14" i="1"/>
  <c r="P14" i="1" s="1"/>
  <c r="L40" i="1"/>
  <c r="O19" i="1"/>
  <c r="P19" i="1" s="1"/>
  <c r="K20" i="1"/>
  <c r="L23" i="1" s="1"/>
  <c r="O12" i="1"/>
  <c r="P12" i="1" s="1"/>
  <c r="O16" i="1"/>
  <c r="P16" i="1" s="1"/>
  <c r="O15" i="1"/>
  <c r="P15" i="1" s="1"/>
  <c r="O13" i="1"/>
  <c r="P13" i="1" s="1"/>
  <c r="O17" i="1"/>
  <c r="P17" i="1" s="1"/>
  <c r="O21" i="1"/>
  <c r="P21" i="1" s="1"/>
  <c r="K33" i="1"/>
  <c r="K32" i="1"/>
  <c r="K37" i="1"/>
  <c r="P37" i="1" s="1"/>
  <c r="K36" i="1"/>
  <c r="P36" i="1" s="1"/>
  <c r="K31" i="1"/>
  <c r="K34" i="1"/>
  <c r="K39" i="1"/>
  <c r="P39" i="1" s="1"/>
  <c r="K29" i="1"/>
  <c r="H41" i="1"/>
  <c r="K30" i="1"/>
  <c r="P30" i="1" s="1"/>
  <c r="K35" i="1"/>
  <c r="K38" i="1"/>
  <c r="P38" i="1" s="1"/>
  <c r="K40" i="1"/>
  <c r="H24" i="1"/>
  <c r="L24" i="1" l="1"/>
  <c r="M23" i="1"/>
  <c r="M24" i="1" s="1"/>
  <c r="N23" i="1"/>
  <c r="N24" i="1" s="1"/>
  <c r="O20" i="1"/>
  <c r="P20" i="1" s="1"/>
  <c r="K24" i="1"/>
  <c r="H43" i="1"/>
  <c r="P32" i="1"/>
  <c r="P35" i="1"/>
  <c r="L41" i="1"/>
  <c r="N40" i="1"/>
  <c r="N41" i="1" s="1"/>
  <c r="M40" i="1"/>
  <c r="M41" i="1" s="1"/>
  <c r="P34" i="1"/>
  <c r="P31" i="1"/>
  <c r="P33" i="1"/>
  <c r="P29" i="1"/>
  <c r="K41" i="1"/>
  <c r="N43" i="1" l="1"/>
  <c r="N45" i="1" s="1"/>
  <c r="O40" i="1"/>
  <c r="P40" i="1" s="1"/>
  <c r="P41" i="1" s="1"/>
  <c r="M43" i="1"/>
  <c r="M45" i="1" s="1"/>
  <c r="K43" i="1"/>
  <c r="O23" i="1"/>
  <c r="L43" i="1"/>
  <c r="L45" i="1" s="1"/>
  <c r="O41" i="1" l="1"/>
  <c r="O24" i="1"/>
  <c r="P23" i="1"/>
  <c r="P24" i="1" s="1"/>
  <c r="P43" i="1" s="1"/>
  <c r="P45" i="1" s="1"/>
  <c r="O43" i="1" l="1"/>
  <c r="O45" i="1" s="1"/>
</calcChain>
</file>

<file path=xl/sharedStrings.xml><?xml version="1.0" encoding="utf-8"?>
<sst xmlns="http://schemas.openxmlformats.org/spreadsheetml/2006/main" count="51" uniqueCount="34">
  <si>
    <t>Salario
Base</t>
  </si>
  <si>
    <t>Mês
Ano</t>
  </si>
  <si>
    <t>Divisor</t>
  </si>
  <si>
    <t>Salario
Hora</t>
  </si>
  <si>
    <t>Qtd
H.Extra</t>
  </si>
  <si>
    <t>Adicional
H. Extra</t>
  </si>
  <si>
    <t>Horas
Extra</t>
  </si>
  <si>
    <t>Reflexos
13º Sal</t>
  </si>
  <si>
    <t>Reflexos
Férias+1/3</t>
  </si>
  <si>
    <t>Reflexos
A. Prévio</t>
  </si>
  <si>
    <t>Reflexos
FGTS+40%</t>
  </si>
  <si>
    <t>Total</t>
  </si>
  <si>
    <t>Reflexos
Dsr´s</t>
  </si>
  <si>
    <t>Sal Hora +
Adicional</t>
  </si>
  <si>
    <t>TOTAL DEVIDO</t>
  </si>
  <si>
    <t>Aumento $$$</t>
  </si>
  <si>
    <t>Aumento %%%</t>
  </si>
  <si>
    <t>Salario:</t>
  </si>
  <si>
    <t>mensais</t>
  </si>
  <si>
    <t>horas</t>
  </si>
  <si>
    <t>Adicional</t>
  </si>
  <si>
    <t>legal</t>
  </si>
  <si>
    <t>Periodo</t>
  </si>
  <si>
    <t>01.01.2022</t>
  </si>
  <si>
    <t>31.12.2022</t>
  </si>
  <si>
    <t>Qtd H.E.</t>
  </si>
  <si>
    <t>ESTUDO CONTÁBIL DA APLICAÇÃO (OU NÃO) DA OJ. 394</t>
  </si>
  <si>
    <t>Aplicando a OJ. 394</t>
  </si>
  <si>
    <t>Sem aplicação da OJ. 394</t>
  </si>
  <si>
    <t>Estudo modificação OJ. 394</t>
  </si>
  <si>
    <t>Custo Funcionário 1 Ano</t>
  </si>
  <si>
    <t>6,59K</t>
  </si>
  <si>
    <t>6,93K</t>
  </si>
  <si>
    <t>Esta simulação considera um trabalhador com salário de 5.000,00 mensais, pelo período de 1 ano, com jornada de 220 horas, realizando 10 horas extras por mês, com adicional legal de 50%.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</si>
</sst>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9EDB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" fontId="0" fillId="0" borderId="5" xfId="0" applyNumberFormat="1" applyBorder="1" applyAlignment="1">
      <alignment horizontal="center" vertical="center"/>
    </xf>
    <xf numFmtId="164" fontId="0" fillId="0" borderId="4" xfId="1" applyFont="1" applyBorder="1" applyAlignment="1">
      <alignment horizontal="center" vertical="center"/>
    </xf>
    <xf numFmtId="164" fontId="0" fillId="0" borderId="6" xfId="1" applyFon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0" fontId="0" fillId="0" borderId="2" xfId="2" applyNumberFormat="1" applyFont="1" applyBorder="1" applyAlignment="1">
      <alignment horizontal="center" vertical="center"/>
    </xf>
    <xf numFmtId="10" fontId="0" fillId="0" borderId="3" xfId="2" applyNumberFormat="1" applyFon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4" xfId="0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9" fontId="0" fillId="0" borderId="4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4" fontId="2" fillId="0" borderId="8" xfId="1" applyFont="1" applyBorder="1" applyAlignment="1">
      <alignment horizontal="center" vertical="center"/>
    </xf>
    <xf numFmtId="164" fontId="2" fillId="0" borderId="9" xfId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colors>
    <mruColors>
      <color rgb="FF009E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57</xdr:row>
      <xdr:rowOff>19050</xdr:rowOff>
    </xdr:from>
    <xdr:to>
      <xdr:col>3</xdr:col>
      <xdr:colOff>666750</xdr:colOff>
      <xdr:row>68</xdr:row>
      <xdr:rowOff>180975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46746192-293B-EBBA-6B81-BC1AF0667D28}"/>
            </a:ext>
          </a:extLst>
        </xdr:cNvPr>
        <xdr:cNvSpPr/>
      </xdr:nvSpPr>
      <xdr:spPr>
        <a:xfrm>
          <a:off x="2209800" y="10363200"/>
          <a:ext cx="600075" cy="2257425"/>
        </a:xfrm>
        <a:prstGeom prst="rect">
          <a:avLst/>
        </a:prstGeom>
        <a:solidFill>
          <a:srgbClr val="00B0F0"/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6</xdr:col>
      <xdr:colOff>76200</xdr:colOff>
      <xdr:row>56</xdr:row>
      <xdr:rowOff>1</xdr:rowOff>
    </xdr:from>
    <xdr:to>
      <xdr:col>6</xdr:col>
      <xdr:colOff>676275</xdr:colOff>
      <xdr:row>69</xdr:row>
      <xdr:rowOff>1</xdr:rowOff>
    </xdr:to>
    <xdr:sp macro="" textlink="">
      <xdr:nvSpPr>
        <xdr:cNvPr id="4" name="Retângulo 3">
          <a:extLst>
            <a:ext uri="{FF2B5EF4-FFF2-40B4-BE49-F238E27FC236}">
              <a16:creationId xmlns:a16="http://schemas.microsoft.com/office/drawing/2014/main" id="{0E629A88-53CC-439A-8F7A-3E032E337FE6}"/>
            </a:ext>
          </a:extLst>
        </xdr:cNvPr>
        <xdr:cNvSpPr/>
      </xdr:nvSpPr>
      <xdr:spPr>
        <a:xfrm>
          <a:off x="4362450" y="10153651"/>
          <a:ext cx="600075" cy="2476500"/>
        </a:xfrm>
        <a:prstGeom prst="rect">
          <a:avLst/>
        </a:prstGeom>
        <a:solidFill>
          <a:schemeClr val="accent3">
            <a:lumMod val="60000"/>
            <a:lumOff val="40000"/>
          </a:schemeClr>
        </a:solidFill>
        <a:ln>
          <a:solidFill>
            <a:schemeClr val="accent3">
              <a:lumMod val="60000"/>
              <a:lumOff val="40000"/>
            </a:schemeClr>
          </a:solidFill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4</xdr:col>
      <xdr:colOff>243807</xdr:colOff>
      <xdr:row>54</xdr:row>
      <xdr:rowOff>170850</xdr:rowOff>
    </xdr:from>
    <xdr:to>
      <xdr:col>5</xdr:col>
      <xdr:colOff>557648</xdr:colOff>
      <xdr:row>57</xdr:row>
      <xdr:rowOff>27975</xdr:rowOff>
    </xdr:to>
    <xdr:sp macro="" textlink="">
      <xdr:nvSpPr>
        <xdr:cNvPr id="6" name="Seta: para Baixo 5">
          <a:extLst>
            <a:ext uri="{FF2B5EF4-FFF2-40B4-BE49-F238E27FC236}">
              <a16:creationId xmlns:a16="http://schemas.microsoft.com/office/drawing/2014/main" id="{17C19E79-7B3D-8C31-3F39-A9EF9FFC9E43}"/>
            </a:ext>
          </a:extLst>
        </xdr:cNvPr>
        <xdr:cNvSpPr/>
      </xdr:nvSpPr>
      <xdr:spPr>
        <a:xfrm rot="15512046">
          <a:off x="3401102" y="9643705"/>
          <a:ext cx="428625" cy="1028216"/>
        </a:xfrm>
        <a:prstGeom prst="downArrow">
          <a:avLst/>
        </a:prstGeom>
        <a:solidFill>
          <a:srgbClr val="00B0F0"/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4</xdr:col>
      <xdr:colOff>447674</xdr:colOff>
      <xdr:row>56</xdr:row>
      <xdr:rowOff>123825</xdr:rowOff>
    </xdr:from>
    <xdr:to>
      <xdr:col>5</xdr:col>
      <xdr:colOff>542924</xdr:colOff>
      <xdr:row>57</xdr:row>
      <xdr:rowOff>180975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F0480806-6F6A-5618-98B0-552525C57858}"/>
            </a:ext>
          </a:extLst>
        </xdr:cNvPr>
        <xdr:cNvSpPr txBox="1"/>
      </xdr:nvSpPr>
      <xdr:spPr>
        <a:xfrm>
          <a:off x="3305174" y="10277475"/>
          <a:ext cx="80962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 b="1"/>
            <a:t>+4,87%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6414CA-EBCD-4A64-BE75-862D2BA5A7F6}">
  <dimension ref="A5:P70"/>
  <sheetViews>
    <sheetView showGridLines="0" tabSelected="1" topLeftCell="A3" workbookViewId="0">
      <selection activeCell="R41" sqref="R41"/>
    </sheetView>
  </sheetViews>
  <sheetFormatPr defaultColWidth="9.109375" defaultRowHeight="14.4" x14ac:dyDescent="0.3"/>
  <cols>
    <col min="1" max="8" width="10.6640625" style="1" customWidth="1"/>
    <col min="9" max="10" width="10.6640625" style="1" hidden="1" customWidth="1"/>
    <col min="11" max="15" width="10.6640625" style="1" customWidth="1"/>
    <col min="16" max="16" width="11.44140625" style="1" bestFit="1" customWidth="1"/>
    <col min="17" max="16384" width="9.109375" style="1"/>
  </cols>
  <sheetData>
    <row r="5" spans="1:16" ht="15" thickBot="1" x14ac:dyDescent="0.35"/>
    <row r="6" spans="1:16" ht="15" thickBot="1" x14ac:dyDescent="0.35">
      <c r="A6" s="40" t="s">
        <v>26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2"/>
    </row>
    <row r="7" spans="1:16" ht="15" thickBot="1" x14ac:dyDescent="0.35"/>
    <row r="8" spans="1:16" ht="41.25" customHeight="1" thickBot="1" x14ac:dyDescent="0.35">
      <c r="A8" s="35" t="s">
        <v>33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7"/>
    </row>
    <row r="9" spans="1:16" ht="15" thickBot="1" x14ac:dyDescent="0.35"/>
    <row r="10" spans="1:16" x14ac:dyDescent="0.3">
      <c r="A10" s="43" t="s">
        <v>27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5"/>
    </row>
    <row r="11" spans="1:16" ht="28.8" x14ac:dyDescent="0.3">
      <c r="A11" s="26" t="s">
        <v>1</v>
      </c>
      <c r="B11" s="24" t="s">
        <v>0</v>
      </c>
      <c r="C11" s="25" t="s">
        <v>2</v>
      </c>
      <c r="D11" s="24" t="s">
        <v>3</v>
      </c>
      <c r="E11" s="24" t="s">
        <v>5</v>
      </c>
      <c r="F11" s="24" t="s">
        <v>13</v>
      </c>
      <c r="G11" s="24" t="s">
        <v>4</v>
      </c>
      <c r="H11" s="24" t="s">
        <v>6</v>
      </c>
      <c r="I11" s="24"/>
      <c r="J11" s="24"/>
      <c r="K11" s="24" t="s">
        <v>12</v>
      </c>
      <c r="L11" s="24" t="s">
        <v>7</v>
      </c>
      <c r="M11" s="24" t="s">
        <v>8</v>
      </c>
      <c r="N11" s="24" t="s">
        <v>9</v>
      </c>
      <c r="O11" s="24" t="s">
        <v>10</v>
      </c>
      <c r="P11" s="27" t="s">
        <v>11</v>
      </c>
    </row>
    <row r="12" spans="1:16" x14ac:dyDescent="0.3">
      <c r="A12" s="4">
        <v>44562</v>
      </c>
      <c r="B12" s="5">
        <v>5000</v>
      </c>
      <c r="C12" s="5">
        <v>220</v>
      </c>
      <c r="D12" s="5">
        <f>+B12/C12</f>
        <v>22.727272727272727</v>
      </c>
      <c r="E12" s="5">
        <v>0.5</v>
      </c>
      <c r="F12" s="5">
        <f>+D12*E12+D12</f>
        <v>34.090909090909093</v>
      </c>
      <c r="G12" s="5">
        <v>10</v>
      </c>
      <c r="H12" s="5">
        <f>+F12*G12</f>
        <v>340.90909090909093</v>
      </c>
      <c r="I12" s="5">
        <v>25</v>
      </c>
      <c r="J12" s="5">
        <v>6</v>
      </c>
      <c r="K12" s="5">
        <f>+H12/I12*J12</f>
        <v>81.818181818181813</v>
      </c>
      <c r="L12" s="5"/>
      <c r="M12" s="5"/>
      <c r="N12" s="5"/>
      <c r="O12" s="5">
        <f>SUM(H12+K12+L12+N12)*11.2%</f>
        <v>47.345454545454544</v>
      </c>
      <c r="P12" s="6">
        <f>+H12+K12+L12+M12+N12+O12</f>
        <v>470.07272727272732</v>
      </c>
    </row>
    <row r="13" spans="1:16" x14ac:dyDescent="0.3">
      <c r="A13" s="4">
        <v>44593</v>
      </c>
      <c r="B13" s="5">
        <v>5000</v>
      </c>
      <c r="C13" s="5">
        <v>220</v>
      </c>
      <c r="D13" s="5">
        <f t="shared" ref="D13:D23" si="0">+B13/C13</f>
        <v>22.727272727272727</v>
      </c>
      <c r="E13" s="5">
        <v>0.5</v>
      </c>
      <c r="F13" s="5">
        <f t="shared" ref="F13:F23" si="1">+D13*E13+D13</f>
        <v>34.090909090909093</v>
      </c>
      <c r="G13" s="5">
        <v>10</v>
      </c>
      <c r="H13" s="5">
        <f t="shared" ref="H13:H23" si="2">+F13*G13</f>
        <v>340.90909090909093</v>
      </c>
      <c r="I13" s="5">
        <v>24</v>
      </c>
      <c r="J13" s="5">
        <v>4</v>
      </c>
      <c r="K13" s="5">
        <f t="shared" ref="K13:K23" si="3">+H13/I13*J13</f>
        <v>56.81818181818182</v>
      </c>
      <c r="L13" s="5"/>
      <c r="M13" s="5"/>
      <c r="N13" s="5"/>
      <c r="O13" s="5">
        <f t="shared" ref="O13:O23" si="4">SUM(H13+K13+L13+N13)*11.2%</f>
        <v>44.54545454545454</v>
      </c>
      <c r="P13" s="6">
        <f t="shared" ref="P13:P23" si="5">+H13+K13+L13+M13+N13+O13</f>
        <v>442.27272727272731</v>
      </c>
    </row>
    <row r="14" spans="1:16" x14ac:dyDescent="0.3">
      <c r="A14" s="4">
        <v>44621</v>
      </c>
      <c r="B14" s="5">
        <v>5000</v>
      </c>
      <c r="C14" s="5">
        <v>220</v>
      </c>
      <c r="D14" s="5">
        <f t="shared" si="0"/>
        <v>22.727272727272727</v>
      </c>
      <c r="E14" s="5">
        <v>0.5</v>
      </c>
      <c r="F14" s="5">
        <f t="shared" si="1"/>
        <v>34.090909090909093</v>
      </c>
      <c r="G14" s="5">
        <v>10</v>
      </c>
      <c r="H14" s="5">
        <f t="shared" si="2"/>
        <v>340.90909090909093</v>
      </c>
      <c r="I14" s="5">
        <v>26</v>
      </c>
      <c r="J14" s="5">
        <v>5</v>
      </c>
      <c r="K14" s="5">
        <f t="shared" si="3"/>
        <v>65.55944055944056</v>
      </c>
      <c r="L14" s="5"/>
      <c r="M14" s="5"/>
      <c r="N14" s="5"/>
      <c r="O14" s="5">
        <f t="shared" si="4"/>
        <v>45.524475524475527</v>
      </c>
      <c r="P14" s="6">
        <f t="shared" si="5"/>
        <v>451.99300699300704</v>
      </c>
    </row>
    <row r="15" spans="1:16" x14ac:dyDescent="0.3">
      <c r="A15" s="4">
        <v>44652</v>
      </c>
      <c r="B15" s="5">
        <v>5000</v>
      </c>
      <c r="C15" s="5">
        <v>220</v>
      </c>
      <c r="D15" s="5">
        <f t="shared" si="0"/>
        <v>22.727272727272727</v>
      </c>
      <c r="E15" s="5">
        <v>0.5</v>
      </c>
      <c r="F15" s="5">
        <f t="shared" si="1"/>
        <v>34.090909090909093</v>
      </c>
      <c r="G15" s="5">
        <v>10</v>
      </c>
      <c r="H15" s="5">
        <f t="shared" si="2"/>
        <v>340.90909090909093</v>
      </c>
      <c r="I15" s="5">
        <v>24</v>
      </c>
      <c r="J15" s="5">
        <v>6</v>
      </c>
      <c r="K15" s="5">
        <f t="shared" si="3"/>
        <v>85.227272727272734</v>
      </c>
      <c r="L15" s="5"/>
      <c r="M15" s="5"/>
      <c r="N15" s="5"/>
      <c r="O15" s="5">
        <f t="shared" si="4"/>
        <v>47.727272727272727</v>
      </c>
      <c r="P15" s="6">
        <f t="shared" si="5"/>
        <v>473.86363636363643</v>
      </c>
    </row>
    <row r="16" spans="1:16" x14ac:dyDescent="0.3">
      <c r="A16" s="4">
        <v>44682</v>
      </c>
      <c r="B16" s="5">
        <v>5000</v>
      </c>
      <c r="C16" s="5">
        <v>220</v>
      </c>
      <c r="D16" s="5">
        <f t="shared" si="0"/>
        <v>22.727272727272727</v>
      </c>
      <c r="E16" s="5">
        <v>0.5</v>
      </c>
      <c r="F16" s="5">
        <f t="shared" si="1"/>
        <v>34.090909090909093</v>
      </c>
      <c r="G16" s="5">
        <v>10</v>
      </c>
      <c r="H16" s="5">
        <f t="shared" si="2"/>
        <v>340.90909090909093</v>
      </c>
      <c r="I16" s="5">
        <v>26</v>
      </c>
      <c r="J16" s="5">
        <v>5</v>
      </c>
      <c r="K16" s="5">
        <f t="shared" si="3"/>
        <v>65.55944055944056</v>
      </c>
      <c r="L16" s="5"/>
      <c r="M16" s="5"/>
      <c r="N16" s="5"/>
      <c r="O16" s="5">
        <f t="shared" si="4"/>
        <v>45.524475524475527</v>
      </c>
      <c r="P16" s="6">
        <f t="shared" si="5"/>
        <v>451.99300699300704</v>
      </c>
    </row>
    <row r="17" spans="1:16" x14ac:dyDescent="0.3">
      <c r="A17" s="4">
        <v>44713</v>
      </c>
      <c r="B17" s="5">
        <v>5000</v>
      </c>
      <c r="C17" s="5">
        <v>220</v>
      </c>
      <c r="D17" s="5">
        <f t="shared" si="0"/>
        <v>22.727272727272727</v>
      </c>
      <c r="E17" s="5">
        <v>0.5</v>
      </c>
      <c r="F17" s="5">
        <f t="shared" si="1"/>
        <v>34.090909090909093</v>
      </c>
      <c r="G17" s="5">
        <v>10</v>
      </c>
      <c r="H17" s="5">
        <f t="shared" si="2"/>
        <v>340.90909090909093</v>
      </c>
      <c r="I17" s="5">
        <v>25</v>
      </c>
      <c r="J17" s="5">
        <v>5</v>
      </c>
      <c r="K17" s="5">
        <f t="shared" si="3"/>
        <v>68.181818181818187</v>
      </c>
      <c r="L17" s="5"/>
      <c r="M17" s="5"/>
      <c r="N17" s="5"/>
      <c r="O17" s="5">
        <f t="shared" si="4"/>
        <v>45.81818181818182</v>
      </c>
      <c r="P17" s="6">
        <f t="shared" si="5"/>
        <v>454.90909090909093</v>
      </c>
    </row>
    <row r="18" spans="1:16" x14ac:dyDescent="0.3">
      <c r="A18" s="4">
        <v>44743</v>
      </c>
      <c r="B18" s="5">
        <v>5000</v>
      </c>
      <c r="C18" s="5">
        <v>220</v>
      </c>
      <c r="D18" s="5">
        <f t="shared" si="0"/>
        <v>22.727272727272727</v>
      </c>
      <c r="E18" s="5">
        <v>0.5</v>
      </c>
      <c r="F18" s="5">
        <f t="shared" si="1"/>
        <v>34.090909090909093</v>
      </c>
      <c r="G18" s="5">
        <v>10</v>
      </c>
      <c r="H18" s="5">
        <f t="shared" si="2"/>
        <v>340.90909090909093</v>
      </c>
      <c r="I18" s="5">
        <v>26</v>
      </c>
      <c r="J18" s="5">
        <v>5</v>
      </c>
      <c r="K18" s="5">
        <f t="shared" si="3"/>
        <v>65.55944055944056</v>
      </c>
      <c r="L18" s="5"/>
      <c r="M18" s="5"/>
      <c r="N18" s="5"/>
      <c r="O18" s="5">
        <f t="shared" si="4"/>
        <v>45.524475524475527</v>
      </c>
      <c r="P18" s="6">
        <f t="shared" si="5"/>
        <v>451.99300699300704</v>
      </c>
    </row>
    <row r="19" spans="1:16" x14ac:dyDescent="0.3">
      <c r="A19" s="4">
        <v>44774</v>
      </c>
      <c r="B19" s="5">
        <v>5000</v>
      </c>
      <c r="C19" s="5">
        <v>220</v>
      </c>
      <c r="D19" s="5">
        <f t="shared" si="0"/>
        <v>22.727272727272727</v>
      </c>
      <c r="E19" s="5">
        <v>0.5</v>
      </c>
      <c r="F19" s="5">
        <f t="shared" si="1"/>
        <v>34.090909090909093</v>
      </c>
      <c r="G19" s="5">
        <v>10</v>
      </c>
      <c r="H19" s="5">
        <f t="shared" si="2"/>
        <v>340.90909090909093</v>
      </c>
      <c r="I19" s="5">
        <v>27</v>
      </c>
      <c r="J19" s="5">
        <v>4</v>
      </c>
      <c r="K19" s="5">
        <f t="shared" si="3"/>
        <v>50.505050505050512</v>
      </c>
      <c r="L19" s="5"/>
      <c r="M19" s="5"/>
      <c r="N19" s="5"/>
      <c r="O19" s="5">
        <f t="shared" si="4"/>
        <v>43.838383838383841</v>
      </c>
      <c r="P19" s="6">
        <f t="shared" si="5"/>
        <v>435.25252525252529</v>
      </c>
    </row>
    <row r="20" spans="1:16" x14ac:dyDescent="0.3">
      <c r="A20" s="4">
        <v>44805</v>
      </c>
      <c r="B20" s="5">
        <v>5000</v>
      </c>
      <c r="C20" s="5">
        <v>220</v>
      </c>
      <c r="D20" s="5">
        <f t="shared" si="0"/>
        <v>22.727272727272727</v>
      </c>
      <c r="E20" s="5">
        <v>0.5</v>
      </c>
      <c r="F20" s="5">
        <f t="shared" si="1"/>
        <v>34.090909090909093</v>
      </c>
      <c r="G20" s="5">
        <v>10</v>
      </c>
      <c r="H20" s="5">
        <f t="shared" si="2"/>
        <v>340.90909090909093</v>
      </c>
      <c r="I20" s="5">
        <v>25</v>
      </c>
      <c r="J20" s="5">
        <v>5</v>
      </c>
      <c r="K20" s="5">
        <f t="shared" si="3"/>
        <v>68.181818181818187</v>
      </c>
      <c r="L20" s="5"/>
      <c r="M20" s="5"/>
      <c r="N20" s="5"/>
      <c r="O20" s="5">
        <f t="shared" si="4"/>
        <v>45.81818181818182</v>
      </c>
      <c r="P20" s="6">
        <f t="shared" si="5"/>
        <v>454.90909090909093</v>
      </c>
    </row>
    <row r="21" spans="1:16" x14ac:dyDescent="0.3">
      <c r="A21" s="4">
        <v>44835</v>
      </c>
      <c r="B21" s="5">
        <v>5000</v>
      </c>
      <c r="C21" s="5">
        <v>220</v>
      </c>
      <c r="D21" s="5">
        <f t="shared" si="0"/>
        <v>22.727272727272727</v>
      </c>
      <c r="E21" s="5">
        <v>0.5</v>
      </c>
      <c r="F21" s="5">
        <f t="shared" si="1"/>
        <v>34.090909090909093</v>
      </c>
      <c r="G21" s="5">
        <v>10</v>
      </c>
      <c r="H21" s="5">
        <f t="shared" si="2"/>
        <v>340.90909090909093</v>
      </c>
      <c r="I21" s="5">
        <v>25</v>
      </c>
      <c r="J21" s="5">
        <v>6</v>
      </c>
      <c r="K21" s="5">
        <f t="shared" si="3"/>
        <v>81.818181818181813</v>
      </c>
      <c r="L21" s="5"/>
      <c r="M21" s="5"/>
      <c r="N21" s="5"/>
      <c r="O21" s="5">
        <f t="shared" si="4"/>
        <v>47.345454545454544</v>
      </c>
      <c r="P21" s="6">
        <f t="shared" si="5"/>
        <v>470.07272727272732</v>
      </c>
    </row>
    <row r="22" spans="1:16" x14ac:dyDescent="0.3">
      <c r="A22" s="4">
        <v>44866</v>
      </c>
      <c r="B22" s="5">
        <v>5000</v>
      </c>
      <c r="C22" s="5">
        <v>220</v>
      </c>
      <c r="D22" s="5">
        <f t="shared" si="0"/>
        <v>22.727272727272727</v>
      </c>
      <c r="E22" s="5">
        <v>0.5</v>
      </c>
      <c r="F22" s="5">
        <f t="shared" si="1"/>
        <v>34.090909090909093</v>
      </c>
      <c r="G22" s="5">
        <v>10</v>
      </c>
      <c r="H22" s="5">
        <f t="shared" si="2"/>
        <v>340.90909090909093</v>
      </c>
      <c r="I22" s="5">
        <v>24</v>
      </c>
      <c r="J22" s="5">
        <v>6</v>
      </c>
      <c r="K22" s="5">
        <f t="shared" si="3"/>
        <v>85.227272727272734</v>
      </c>
      <c r="L22" s="5"/>
      <c r="M22" s="5"/>
      <c r="N22" s="5"/>
      <c r="O22" s="5">
        <f t="shared" si="4"/>
        <v>47.727272727272727</v>
      </c>
      <c r="P22" s="6">
        <f t="shared" si="5"/>
        <v>473.86363636363643</v>
      </c>
    </row>
    <row r="23" spans="1:16" x14ac:dyDescent="0.3">
      <c r="A23" s="4">
        <v>44896</v>
      </c>
      <c r="B23" s="5">
        <v>5000</v>
      </c>
      <c r="C23" s="5">
        <v>220</v>
      </c>
      <c r="D23" s="5">
        <f t="shared" si="0"/>
        <v>22.727272727272727</v>
      </c>
      <c r="E23" s="5">
        <v>0.5</v>
      </c>
      <c r="F23" s="5">
        <f t="shared" si="1"/>
        <v>34.090909090909093</v>
      </c>
      <c r="G23" s="5">
        <v>10</v>
      </c>
      <c r="H23" s="5">
        <f t="shared" si="2"/>
        <v>340.90909090909093</v>
      </c>
      <c r="I23" s="5">
        <v>27</v>
      </c>
      <c r="J23" s="5">
        <v>4</v>
      </c>
      <c r="K23" s="5">
        <f t="shared" si="3"/>
        <v>50.505050505050512</v>
      </c>
      <c r="L23" s="5">
        <f>AVERAGE(K12:K23)+H23</f>
        <v>409.65585340585341</v>
      </c>
      <c r="M23" s="5">
        <f>+L23*1.3333</f>
        <v>546.19414934602435</v>
      </c>
      <c r="N23" s="5">
        <f>+L23</f>
        <v>409.65585340585341</v>
      </c>
      <c r="O23" s="5">
        <f t="shared" si="4"/>
        <v>135.601295001295</v>
      </c>
      <c r="P23" s="6">
        <f t="shared" si="5"/>
        <v>1892.5212925731678</v>
      </c>
    </row>
    <row r="24" spans="1:16" ht="15" thickBot="1" x14ac:dyDescent="0.35">
      <c r="A24" s="38" t="s">
        <v>14</v>
      </c>
      <c r="B24" s="39"/>
      <c r="C24" s="39"/>
      <c r="D24" s="39"/>
      <c r="E24" s="39"/>
      <c r="F24" s="39"/>
      <c r="G24" s="39"/>
      <c r="H24" s="28">
        <f>SUM(H12:H23)</f>
        <v>4090.9090909090914</v>
      </c>
      <c r="I24" s="28"/>
      <c r="J24" s="28"/>
      <c r="K24" s="28">
        <f t="shared" ref="K24:P24" si="6">SUM(K12:K23)</f>
        <v>824.96114996114977</v>
      </c>
      <c r="L24" s="28">
        <f t="shared" si="6"/>
        <v>409.65585340585341</v>
      </c>
      <c r="M24" s="28">
        <f t="shared" si="6"/>
        <v>546.19414934602435</v>
      </c>
      <c r="N24" s="28">
        <f t="shared" si="6"/>
        <v>409.65585340585341</v>
      </c>
      <c r="O24" s="28">
        <f t="shared" si="6"/>
        <v>642.34037814037811</v>
      </c>
      <c r="P24" s="29">
        <f t="shared" si="6"/>
        <v>6923.7164751683504</v>
      </c>
    </row>
    <row r="26" spans="1:16" ht="15" thickBot="1" x14ac:dyDescent="0.35"/>
    <row r="27" spans="1:16" x14ac:dyDescent="0.3">
      <c r="A27" s="43" t="s">
        <v>28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5"/>
    </row>
    <row r="28" spans="1:16" ht="28.8" x14ac:dyDescent="0.3">
      <c r="A28" s="26" t="s">
        <v>1</v>
      </c>
      <c r="B28" s="24" t="s">
        <v>0</v>
      </c>
      <c r="C28" s="25" t="s">
        <v>2</v>
      </c>
      <c r="D28" s="24" t="s">
        <v>3</v>
      </c>
      <c r="E28" s="24" t="s">
        <v>5</v>
      </c>
      <c r="F28" s="24" t="s">
        <v>13</v>
      </c>
      <c r="G28" s="24" t="s">
        <v>4</v>
      </c>
      <c r="H28" s="24" t="s">
        <v>6</v>
      </c>
      <c r="I28" s="24"/>
      <c r="J28" s="24"/>
      <c r="K28" s="24" t="s">
        <v>12</v>
      </c>
      <c r="L28" s="24" t="s">
        <v>7</v>
      </c>
      <c r="M28" s="24" t="s">
        <v>8</v>
      </c>
      <c r="N28" s="24" t="s">
        <v>9</v>
      </c>
      <c r="O28" s="24" t="s">
        <v>10</v>
      </c>
      <c r="P28" s="27" t="s">
        <v>11</v>
      </c>
    </row>
    <row r="29" spans="1:16" x14ac:dyDescent="0.3">
      <c r="A29" s="4">
        <v>44562</v>
      </c>
      <c r="B29" s="5">
        <v>5000</v>
      </c>
      <c r="C29" s="5">
        <v>220</v>
      </c>
      <c r="D29" s="5">
        <f>+B29/C29</f>
        <v>22.727272727272727</v>
      </c>
      <c r="E29" s="5">
        <v>0.5</v>
      </c>
      <c r="F29" s="5">
        <f>+D29*E29+D29</f>
        <v>34.090909090909093</v>
      </c>
      <c r="G29" s="5">
        <v>10</v>
      </c>
      <c r="H29" s="5">
        <f>+F29*G29</f>
        <v>340.90909090909093</v>
      </c>
      <c r="I29" s="5">
        <v>25</v>
      </c>
      <c r="J29" s="5">
        <v>6</v>
      </c>
      <c r="K29" s="5">
        <f>+H29/I29*J29</f>
        <v>81.818181818181813</v>
      </c>
      <c r="L29" s="5"/>
      <c r="M29" s="5"/>
      <c r="N29" s="5"/>
      <c r="O29" s="5">
        <f>SUM(H29+L29+N29)*11.2%</f>
        <v>38.18181818181818</v>
      </c>
      <c r="P29" s="6">
        <f>+H29+K29+L29+M29+N29+O29</f>
        <v>460.90909090909093</v>
      </c>
    </row>
    <row r="30" spans="1:16" x14ac:dyDescent="0.3">
      <c r="A30" s="4">
        <v>44593</v>
      </c>
      <c r="B30" s="5">
        <v>5000</v>
      </c>
      <c r="C30" s="5">
        <v>220</v>
      </c>
      <c r="D30" s="5">
        <f t="shared" ref="D30:D40" si="7">+B30/C30</f>
        <v>22.727272727272727</v>
      </c>
      <c r="E30" s="5">
        <v>0.5</v>
      </c>
      <c r="F30" s="5">
        <f t="shared" ref="F30:F40" si="8">+D30*E30+D30</f>
        <v>34.090909090909093</v>
      </c>
      <c r="G30" s="5">
        <v>10</v>
      </c>
      <c r="H30" s="5">
        <f t="shared" ref="H30:H40" si="9">+F30*G30</f>
        <v>340.90909090909093</v>
      </c>
      <c r="I30" s="5">
        <v>24</v>
      </c>
      <c r="J30" s="5">
        <v>4</v>
      </c>
      <c r="K30" s="5">
        <f t="shared" ref="K30:K40" si="10">+H30/I30*J30</f>
        <v>56.81818181818182</v>
      </c>
      <c r="L30" s="5"/>
      <c r="M30" s="5"/>
      <c r="N30" s="5"/>
      <c r="O30" s="5">
        <f t="shared" ref="O30:O40" si="11">SUM(H30+L30+N30)*11.2%</f>
        <v>38.18181818181818</v>
      </c>
      <c r="P30" s="6">
        <f t="shared" ref="P30:P40" si="12">+H30+K30+L30+M30+N30+O30</f>
        <v>435.90909090909093</v>
      </c>
    </row>
    <row r="31" spans="1:16" x14ac:dyDescent="0.3">
      <c r="A31" s="4">
        <v>44621</v>
      </c>
      <c r="B31" s="5">
        <v>5000</v>
      </c>
      <c r="C31" s="5">
        <v>220</v>
      </c>
      <c r="D31" s="5">
        <f t="shared" si="7"/>
        <v>22.727272727272727</v>
      </c>
      <c r="E31" s="5">
        <v>0.5</v>
      </c>
      <c r="F31" s="5">
        <f t="shared" si="8"/>
        <v>34.090909090909093</v>
      </c>
      <c r="G31" s="5">
        <v>10</v>
      </c>
      <c r="H31" s="5">
        <f t="shared" si="9"/>
        <v>340.90909090909093</v>
      </c>
      <c r="I31" s="5">
        <v>26</v>
      </c>
      <c r="J31" s="5">
        <v>5</v>
      </c>
      <c r="K31" s="5">
        <f t="shared" si="10"/>
        <v>65.55944055944056</v>
      </c>
      <c r="L31" s="5"/>
      <c r="M31" s="5"/>
      <c r="N31" s="5"/>
      <c r="O31" s="5">
        <f t="shared" si="11"/>
        <v>38.18181818181818</v>
      </c>
      <c r="P31" s="6">
        <f t="shared" si="12"/>
        <v>444.65034965034971</v>
      </c>
    </row>
    <row r="32" spans="1:16" x14ac:dyDescent="0.3">
      <c r="A32" s="4">
        <v>44652</v>
      </c>
      <c r="B32" s="5">
        <v>5000</v>
      </c>
      <c r="C32" s="5">
        <v>220</v>
      </c>
      <c r="D32" s="5">
        <f t="shared" si="7"/>
        <v>22.727272727272727</v>
      </c>
      <c r="E32" s="5">
        <v>0.5</v>
      </c>
      <c r="F32" s="5">
        <f t="shared" si="8"/>
        <v>34.090909090909093</v>
      </c>
      <c r="G32" s="5">
        <v>10</v>
      </c>
      <c r="H32" s="5">
        <f t="shared" si="9"/>
        <v>340.90909090909093</v>
      </c>
      <c r="I32" s="5">
        <v>24</v>
      </c>
      <c r="J32" s="5">
        <v>6</v>
      </c>
      <c r="K32" s="5">
        <f t="shared" si="10"/>
        <v>85.227272727272734</v>
      </c>
      <c r="L32" s="5"/>
      <c r="M32" s="5"/>
      <c r="N32" s="5"/>
      <c r="O32" s="5">
        <f t="shared" si="11"/>
        <v>38.18181818181818</v>
      </c>
      <c r="P32" s="6">
        <f t="shared" si="12"/>
        <v>464.31818181818187</v>
      </c>
    </row>
    <row r="33" spans="1:16" x14ac:dyDescent="0.3">
      <c r="A33" s="4">
        <v>44682</v>
      </c>
      <c r="B33" s="5">
        <v>5000</v>
      </c>
      <c r="C33" s="5">
        <v>220</v>
      </c>
      <c r="D33" s="5">
        <f t="shared" si="7"/>
        <v>22.727272727272727</v>
      </c>
      <c r="E33" s="5">
        <v>0.5</v>
      </c>
      <c r="F33" s="5">
        <f t="shared" si="8"/>
        <v>34.090909090909093</v>
      </c>
      <c r="G33" s="5">
        <v>10</v>
      </c>
      <c r="H33" s="5">
        <f t="shared" si="9"/>
        <v>340.90909090909093</v>
      </c>
      <c r="I33" s="5">
        <v>26</v>
      </c>
      <c r="J33" s="5">
        <v>5</v>
      </c>
      <c r="K33" s="5">
        <f t="shared" si="10"/>
        <v>65.55944055944056</v>
      </c>
      <c r="L33" s="5"/>
      <c r="M33" s="5"/>
      <c r="N33" s="5"/>
      <c r="O33" s="5">
        <f t="shared" si="11"/>
        <v>38.18181818181818</v>
      </c>
      <c r="P33" s="6">
        <f t="shared" si="12"/>
        <v>444.65034965034971</v>
      </c>
    </row>
    <row r="34" spans="1:16" x14ac:dyDescent="0.3">
      <c r="A34" s="4">
        <v>44713</v>
      </c>
      <c r="B34" s="5">
        <v>5000</v>
      </c>
      <c r="C34" s="5">
        <v>220</v>
      </c>
      <c r="D34" s="5">
        <f t="shared" si="7"/>
        <v>22.727272727272727</v>
      </c>
      <c r="E34" s="5">
        <v>0.5</v>
      </c>
      <c r="F34" s="5">
        <f t="shared" si="8"/>
        <v>34.090909090909093</v>
      </c>
      <c r="G34" s="5">
        <v>10</v>
      </c>
      <c r="H34" s="5">
        <f t="shared" si="9"/>
        <v>340.90909090909093</v>
      </c>
      <c r="I34" s="5">
        <v>25</v>
      </c>
      <c r="J34" s="5">
        <v>5</v>
      </c>
      <c r="K34" s="5">
        <f t="shared" si="10"/>
        <v>68.181818181818187</v>
      </c>
      <c r="L34" s="5"/>
      <c r="M34" s="5"/>
      <c r="N34" s="5"/>
      <c r="O34" s="5">
        <f t="shared" si="11"/>
        <v>38.18181818181818</v>
      </c>
      <c r="P34" s="6">
        <f t="shared" si="12"/>
        <v>447.27272727272731</v>
      </c>
    </row>
    <row r="35" spans="1:16" x14ac:dyDescent="0.3">
      <c r="A35" s="4">
        <v>44743</v>
      </c>
      <c r="B35" s="5">
        <v>5000</v>
      </c>
      <c r="C35" s="5">
        <v>220</v>
      </c>
      <c r="D35" s="5">
        <f t="shared" si="7"/>
        <v>22.727272727272727</v>
      </c>
      <c r="E35" s="5">
        <v>0.5</v>
      </c>
      <c r="F35" s="5">
        <f t="shared" si="8"/>
        <v>34.090909090909093</v>
      </c>
      <c r="G35" s="5">
        <v>10</v>
      </c>
      <c r="H35" s="5">
        <f t="shared" si="9"/>
        <v>340.90909090909093</v>
      </c>
      <c r="I35" s="5">
        <v>26</v>
      </c>
      <c r="J35" s="5">
        <v>5</v>
      </c>
      <c r="K35" s="5">
        <f t="shared" si="10"/>
        <v>65.55944055944056</v>
      </c>
      <c r="L35" s="5"/>
      <c r="M35" s="5"/>
      <c r="N35" s="5"/>
      <c r="O35" s="5">
        <f t="shared" si="11"/>
        <v>38.18181818181818</v>
      </c>
      <c r="P35" s="6">
        <f t="shared" si="12"/>
        <v>444.65034965034971</v>
      </c>
    </row>
    <row r="36" spans="1:16" x14ac:dyDescent="0.3">
      <c r="A36" s="4">
        <v>44774</v>
      </c>
      <c r="B36" s="5">
        <v>5000</v>
      </c>
      <c r="C36" s="5">
        <v>220</v>
      </c>
      <c r="D36" s="5">
        <f t="shared" si="7"/>
        <v>22.727272727272727</v>
      </c>
      <c r="E36" s="5">
        <v>0.5</v>
      </c>
      <c r="F36" s="5">
        <f t="shared" si="8"/>
        <v>34.090909090909093</v>
      </c>
      <c r="G36" s="5">
        <v>10</v>
      </c>
      <c r="H36" s="5">
        <f t="shared" si="9"/>
        <v>340.90909090909093</v>
      </c>
      <c r="I36" s="5">
        <v>27</v>
      </c>
      <c r="J36" s="5">
        <v>4</v>
      </c>
      <c r="K36" s="5">
        <f t="shared" si="10"/>
        <v>50.505050505050512</v>
      </c>
      <c r="L36" s="5"/>
      <c r="M36" s="5"/>
      <c r="N36" s="5"/>
      <c r="O36" s="5">
        <f t="shared" si="11"/>
        <v>38.18181818181818</v>
      </c>
      <c r="P36" s="6">
        <f t="shared" si="12"/>
        <v>429.59595959595964</v>
      </c>
    </row>
    <row r="37" spans="1:16" x14ac:dyDescent="0.3">
      <c r="A37" s="4">
        <v>44805</v>
      </c>
      <c r="B37" s="5">
        <v>5000</v>
      </c>
      <c r="C37" s="5">
        <v>220</v>
      </c>
      <c r="D37" s="5">
        <f t="shared" si="7"/>
        <v>22.727272727272727</v>
      </c>
      <c r="E37" s="5">
        <v>0.5</v>
      </c>
      <c r="F37" s="5">
        <f t="shared" si="8"/>
        <v>34.090909090909093</v>
      </c>
      <c r="G37" s="5">
        <v>10</v>
      </c>
      <c r="H37" s="5">
        <f t="shared" si="9"/>
        <v>340.90909090909093</v>
      </c>
      <c r="I37" s="5">
        <v>25</v>
      </c>
      <c r="J37" s="5">
        <v>5</v>
      </c>
      <c r="K37" s="5">
        <f t="shared" si="10"/>
        <v>68.181818181818187</v>
      </c>
      <c r="L37" s="5"/>
      <c r="M37" s="5"/>
      <c r="N37" s="5"/>
      <c r="O37" s="5">
        <f t="shared" si="11"/>
        <v>38.18181818181818</v>
      </c>
      <c r="P37" s="6">
        <f t="shared" si="12"/>
        <v>447.27272727272731</v>
      </c>
    </row>
    <row r="38" spans="1:16" x14ac:dyDescent="0.3">
      <c r="A38" s="4">
        <v>44835</v>
      </c>
      <c r="B38" s="5">
        <v>5000</v>
      </c>
      <c r="C38" s="5">
        <v>220</v>
      </c>
      <c r="D38" s="5">
        <f t="shared" si="7"/>
        <v>22.727272727272727</v>
      </c>
      <c r="E38" s="5">
        <v>0.5</v>
      </c>
      <c r="F38" s="5">
        <f t="shared" si="8"/>
        <v>34.090909090909093</v>
      </c>
      <c r="G38" s="5">
        <v>10</v>
      </c>
      <c r="H38" s="5">
        <f t="shared" si="9"/>
        <v>340.90909090909093</v>
      </c>
      <c r="I38" s="5">
        <v>25</v>
      </c>
      <c r="J38" s="5">
        <v>6</v>
      </c>
      <c r="K38" s="5">
        <f t="shared" si="10"/>
        <v>81.818181818181813</v>
      </c>
      <c r="L38" s="5"/>
      <c r="M38" s="5"/>
      <c r="N38" s="5"/>
      <c r="O38" s="5">
        <f t="shared" si="11"/>
        <v>38.18181818181818</v>
      </c>
      <c r="P38" s="6">
        <f t="shared" si="12"/>
        <v>460.90909090909093</v>
      </c>
    </row>
    <row r="39" spans="1:16" x14ac:dyDescent="0.3">
      <c r="A39" s="4">
        <v>44866</v>
      </c>
      <c r="B39" s="5">
        <v>5000</v>
      </c>
      <c r="C39" s="5">
        <v>220</v>
      </c>
      <c r="D39" s="5">
        <f t="shared" si="7"/>
        <v>22.727272727272727</v>
      </c>
      <c r="E39" s="5">
        <v>0.5</v>
      </c>
      <c r="F39" s="5">
        <f t="shared" si="8"/>
        <v>34.090909090909093</v>
      </c>
      <c r="G39" s="5">
        <v>10</v>
      </c>
      <c r="H39" s="5">
        <f t="shared" si="9"/>
        <v>340.90909090909093</v>
      </c>
      <c r="I39" s="5">
        <v>24</v>
      </c>
      <c r="J39" s="5">
        <v>6</v>
      </c>
      <c r="K39" s="5">
        <f t="shared" si="10"/>
        <v>85.227272727272734</v>
      </c>
      <c r="L39" s="5"/>
      <c r="M39" s="5"/>
      <c r="N39" s="5"/>
      <c r="O39" s="5">
        <f t="shared" si="11"/>
        <v>38.18181818181818</v>
      </c>
      <c r="P39" s="6">
        <f t="shared" si="12"/>
        <v>464.31818181818187</v>
      </c>
    </row>
    <row r="40" spans="1:16" x14ac:dyDescent="0.3">
      <c r="A40" s="4">
        <v>44896</v>
      </c>
      <c r="B40" s="5">
        <v>5000</v>
      </c>
      <c r="C40" s="5">
        <v>220</v>
      </c>
      <c r="D40" s="5">
        <f t="shared" si="7"/>
        <v>22.727272727272727</v>
      </c>
      <c r="E40" s="5">
        <v>0.5</v>
      </c>
      <c r="F40" s="5">
        <f t="shared" si="8"/>
        <v>34.090909090909093</v>
      </c>
      <c r="G40" s="5">
        <v>10</v>
      </c>
      <c r="H40" s="5">
        <f t="shared" si="9"/>
        <v>340.90909090909093</v>
      </c>
      <c r="I40" s="5">
        <v>27</v>
      </c>
      <c r="J40" s="5">
        <v>4</v>
      </c>
      <c r="K40" s="5">
        <f t="shared" si="10"/>
        <v>50.505050505050512</v>
      </c>
      <c r="L40" s="5">
        <f>+H40</f>
        <v>340.90909090909093</v>
      </c>
      <c r="M40" s="5">
        <f>+L40*1.3333</f>
        <v>454.53409090909093</v>
      </c>
      <c r="N40" s="5">
        <f>+L40</f>
        <v>340.90909090909093</v>
      </c>
      <c r="O40" s="5">
        <f t="shared" si="11"/>
        <v>114.54545454545453</v>
      </c>
      <c r="P40" s="6">
        <f t="shared" si="12"/>
        <v>1642.3118686868688</v>
      </c>
    </row>
    <row r="41" spans="1:16" ht="15" thickBot="1" x14ac:dyDescent="0.35">
      <c r="A41" s="38" t="s">
        <v>14</v>
      </c>
      <c r="B41" s="39"/>
      <c r="C41" s="39"/>
      <c r="D41" s="39"/>
      <c r="E41" s="39"/>
      <c r="F41" s="39"/>
      <c r="G41" s="39"/>
      <c r="H41" s="28">
        <f>SUM(H29:H40)</f>
        <v>4090.9090909090914</v>
      </c>
      <c r="I41" s="28"/>
      <c r="J41" s="28"/>
      <c r="K41" s="28">
        <f t="shared" ref="K41:P41" si="13">SUM(K29:K40)</f>
        <v>824.96114996114977</v>
      </c>
      <c r="L41" s="28">
        <f t="shared" si="13"/>
        <v>340.90909090909093</v>
      </c>
      <c r="M41" s="28">
        <f t="shared" si="13"/>
        <v>454.53409090909093</v>
      </c>
      <c r="N41" s="28">
        <f t="shared" si="13"/>
        <v>340.90909090909093</v>
      </c>
      <c r="O41" s="28">
        <f t="shared" si="13"/>
        <v>534.5454545454545</v>
      </c>
      <c r="P41" s="29">
        <f t="shared" si="13"/>
        <v>6586.767968142969</v>
      </c>
    </row>
    <row r="42" spans="1:16" ht="15" thickBot="1" x14ac:dyDescent="0.35"/>
    <row r="43" spans="1:16" ht="15" thickBot="1" x14ac:dyDescent="0.35">
      <c r="A43" s="31" t="s">
        <v>15</v>
      </c>
      <c r="B43" s="32"/>
      <c r="C43" s="32"/>
      <c r="D43" s="32"/>
      <c r="E43" s="32"/>
      <c r="F43" s="32"/>
      <c r="G43" s="33"/>
      <c r="H43" s="7">
        <f>+H24-H41</f>
        <v>0</v>
      </c>
      <c r="I43" s="7">
        <f t="shared" ref="I43:P43" si="14">+I24-I41</f>
        <v>0</v>
      </c>
      <c r="J43" s="7">
        <f t="shared" si="14"/>
        <v>0</v>
      </c>
      <c r="K43" s="7">
        <f t="shared" si="14"/>
        <v>0</v>
      </c>
      <c r="L43" s="7">
        <f t="shared" si="14"/>
        <v>68.746762496762472</v>
      </c>
      <c r="M43" s="7">
        <f t="shared" si="14"/>
        <v>91.660058436933411</v>
      </c>
      <c r="N43" s="7">
        <f t="shared" si="14"/>
        <v>68.746762496762472</v>
      </c>
      <c r="O43" s="7">
        <f t="shared" si="14"/>
        <v>107.7949235949236</v>
      </c>
      <c r="P43" s="8">
        <f t="shared" si="14"/>
        <v>336.94850702538133</v>
      </c>
    </row>
    <row r="44" spans="1:16" ht="15" thickBot="1" x14ac:dyDescent="0.35">
      <c r="H44" s="11"/>
      <c r="I44" s="11"/>
      <c r="J44" s="11"/>
      <c r="K44" s="11"/>
      <c r="L44" s="11"/>
      <c r="M44" s="11"/>
      <c r="N44" s="11"/>
      <c r="O44" s="11"/>
      <c r="P44" s="11"/>
    </row>
    <row r="45" spans="1:16" ht="15" thickBot="1" x14ac:dyDescent="0.35">
      <c r="A45" s="31" t="s">
        <v>16</v>
      </c>
      <c r="B45" s="32"/>
      <c r="C45" s="32"/>
      <c r="D45" s="32"/>
      <c r="E45" s="32"/>
      <c r="F45" s="32"/>
      <c r="G45" s="33"/>
      <c r="H45" s="2"/>
      <c r="I45" s="3"/>
      <c r="J45" s="3"/>
      <c r="K45" s="3"/>
      <c r="L45" s="9">
        <f>+L43/L24</f>
        <v>0.16781589210847628</v>
      </c>
      <c r="M45" s="9">
        <f>+M43/M24</f>
        <v>0.16781589210847631</v>
      </c>
      <c r="N45" s="9">
        <f>+N43/N24</f>
        <v>0.16781589210847628</v>
      </c>
      <c r="O45" s="9">
        <f>+O43/O24</f>
        <v>0.16781589210847636</v>
      </c>
      <c r="P45" s="10">
        <f>+P43/P24</f>
        <v>4.8665844165317072E-2</v>
      </c>
    </row>
    <row r="47" spans="1:16" hidden="1" x14ac:dyDescent="0.3">
      <c r="A47" s="12" t="s">
        <v>29</v>
      </c>
    </row>
    <row r="48" spans="1:16" ht="15" hidden="1" thickBot="1" x14ac:dyDescent="0.35">
      <c r="A48" s="12"/>
    </row>
    <row r="49" spans="1:7" hidden="1" x14ac:dyDescent="0.3">
      <c r="A49" s="16" t="s">
        <v>22</v>
      </c>
      <c r="B49" s="17" t="s">
        <v>23</v>
      </c>
      <c r="C49" s="18" t="s">
        <v>24</v>
      </c>
    </row>
    <row r="50" spans="1:7" hidden="1" x14ac:dyDescent="0.3">
      <c r="A50" s="19" t="s">
        <v>17</v>
      </c>
      <c r="B50" s="14">
        <v>10000</v>
      </c>
      <c r="C50" s="20" t="s">
        <v>18</v>
      </c>
    </row>
    <row r="51" spans="1:7" hidden="1" x14ac:dyDescent="0.3">
      <c r="A51" s="19" t="s">
        <v>2</v>
      </c>
      <c r="B51" s="13">
        <v>220</v>
      </c>
      <c r="C51" s="20" t="s">
        <v>19</v>
      </c>
    </row>
    <row r="52" spans="1:7" hidden="1" x14ac:dyDescent="0.3">
      <c r="A52" s="19" t="s">
        <v>20</v>
      </c>
      <c r="B52" s="15">
        <v>0.5</v>
      </c>
      <c r="C52" s="20" t="s">
        <v>21</v>
      </c>
    </row>
    <row r="53" spans="1:7" ht="15" hidden="1" thickBot="1" x14ac:dyDescent="0.35">
      <c r="A53" s="21" t="s">
        <v>25</v>
      </c>
      <c r="B53" s="22">
        <v>10</v>
      </c>
      <c r="C53" s="23" t="s">
        <v>18</v>
      </c>
    </row>
    <row r="56" spans="1:7" x14ac:dyDescent="0.3">
      <c r="G56" s="30" t="s">
        <v>32</v>
      </c>
    </row>
    <row r="57" spans="1:7" x14ac:dyDescent="0.3">
      <c r="D57" s="30" t="s">
        <v>31</v>
      </c>
    </row>
    <row r="70" spans="3:8" x14ac:dyDescent="0.3">
      <c r="C70" s="34" t="s">
        <v>30</v>
      </c>
      <c r="D70" s="34"/>
      <c r="E70" s="34"/>
      <c r="F70" s="34"/>
      <c r="G70" s="34"/>
      <c r="H70" s="34"/>
    </row>
  </sheetData>
  <mergeCells count="9">
    <mergeCell ref="A45:G45"/>
    <mergeCell ref="A10:P10"/>
    <mergeCell ref="A27:P27"/>
    <mergeCell ref="C70:H70"/>
    <mergeCell ref="A6:P6"/>
    <mergeCell ref="A8:P8"/>
    <mergeCell ref="A24:G24"/>
    <mergeCell ref="A41:G41"/>
    <mergeCell ref="A43:G4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p r o p e r t i e s   x m l n s = " h t t p : / / w w w . i m a n a g e . c o m / w o r k / x m l s c h e m a " >  
     < d o c u m e n t i d > F I U S ! 2 4 5 5 8 2 7 . 1 < / d o c u m e n t i d >  
     < s e n d e r i d > G I O V A N N I . C U N H A < / s e n d e r i d >  
     < s e n d e r e m a i l > G I O V A N N I . C U N H A @ F I U S . C O M . B R < / s e n d e r e m a i l >  
     < l a s t m o d i f i e d > 2 0 2 3 - 0 4 - 0 3 T 1 1 : 4 5 : 3 0 . 0 0 0 0 0 0 0 - 0 3 : 0 0 < / l a s t m o d i f i e d >  
     < d a t a b a s e > F I U S < / d a t a b a s e >  
 < / p r o p e r t i e s > 
</file>

<file path=customXml/itemProps1.xml><?xml version="1.0" encoding="utf-8"?>
<ds:datastoreItem xmlns:ds="http://schemas.openxmlformats.org/officeDocument/2006/customXml" ds:itemID="{D2D7C7B7-0536-4E10-BBCA-D897C550A6FF}">
  <ds:schemaRefs>
    <ds:schemaRef ds:uri="http://www.imanage.com/work/xmlschem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Estudo Sumula 364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Oliveira Jr</dc:creator>
  <cp:lastModifiedBy>Rafael Henrique da Silva Ferreira</cp:lastModifiedBy>
  <dcterms:created xsi:type="dcterms:W3CDTF">2023-03-31T17:34:09Z</dcterms:created>
  <dcterms:modified xsi:type="dcterms:W3CDTF">2023-04-05T13:14:43Z</dcterms:modified>
</cp:coreProperties>
</file>